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5" activeTab="0"/>
  </bookViews>
  <sheets>
    <sheet name="EXCHANGE REFERENCE RATES" sheetId="1" r:id="rId1"/>
  </sheets>
  <definedNames>
    <definedName name="AUD">'EXCHANGE REFERENCE RATES'!$D$17</definedName>
    <definedName name="CDN" localSheetId="0">'EXCHANGE REFERENCE RATES'!$C$17</definedName>
    <definedName name="CH" localSheetId="0">'EXCHANGE REFERENCE RATES'!$K$17</definedName>
    <definedName name="CHF">'EXCHANGE REFERENCE RATES'!$K$17</definedName>
    <definedName name="CZK" localSheetId="0">'EXCHANGE REFERENCE RATES'!$L$17</definedName>
    <definedName name="CZK">'EXCHANGE REFERENCE RATES'!$L$17</definedName>
    <definedName name="DK" localSheetId="0">'EXCHANGE REFERENCE RATES'!$E$17</definedName>
    <definedName name="EEK">'EXCHANGE REFERENCE RATES'!#REF!</definedName>
    <definedName name="gb" localSheetId="0">'EXCHANGE REFERENCE RATES'!$F$17</definedName>
    <definedName name="HUF">'EXCHANGE REFERENCE RATES'!$G$17</definedName>
    <definedName name="LTL">'EXCHANGE REFERENCE RATES'!#REF!</definedName>
    <definedName name="MTL" localSheetId="0">'EXCHANGE REFERENCE RATES'!#REF!</definedName>
    <definedName name="N" localSheetId="0">'EXCHANGE REFERENCE RATES'!$H$17</definedName>
    <definedName name="RSD">'EXCHANGE REFERENCE RATES'!$J$17</definedName>
    <definedName name="RUB">'EXCHANGE REFERENCE RATES'!$M$17</definedName>
    <definedName name="S" localSheetId="0">'EXCHANGE REFERENCE RATES'!$I$17</definedName>
    <definedName name="US" localSheetId="0">'EXCHANGE REFERENCE RATES'!$N$17</definedName>
  </definedNames>
  <calcPr fullCalcOnLoad="1"/>
</workbook>
</file>

<file path=xl/comments1.xml><?xml version="1.0" encoding="utf-8"?>
<comments xmlns="http://schemas.openxmlformats.org/spreadsheetml/2006/main">
  <authors>
    <author>Jennifer</author>
  </authors>
  <commentList>
    <comment ref="A18" authorId="0">
      <text>
        <r>
          <rPr>
            <b/>
            <sz val="8"/>
            <color indexed="10"/>
            <rFont val="Tahoma"/>
            <family val="2"/>
          </rPr>
          <t xml:space="preserve">Saisie uniquement dans les cellules bleues!
Data capture in the blue field!
</t>
        </r>
      </text>
    </comment>
  </commentList>
</comments>
</file>

<file path=xl/sharedStrings.xml><?xml version="1.0" encoding="utf-8"?>
<sst xmlns="http://schemas.openxmlformats.org/spreadsheetml/2006/main" count="71" uniqueCount="36">
  <si>
    <t>ZONE EURO</t>
  </si>
  <si>
    <t>CANADA</t>
  </si>
  <si>
    <t>UNITED KINGDOM</t>
  </si>
  <si>
    <t>UNITED STATE</t>
  </si>
  <si>
    <t>EURO</t>
  </si>
  <si>
    <t>DENMARK</t>
  </si>
  <si>
    <t>GREAT BRITAIN</t>
  </si>
  <si>
    <t>NORWAY</t>
  </si>
  <si>
    <t>SWEDEN</t>
  </si>
  <si>
    <t>SWITZERLAND</t>
  </si>
  <si>
    <t>REP. CZECH</t>
  </si>
  <si>
    <t>USA</t>
  </si>
  <si>
    <t>€</t>
  </si>
  <si>
    <t>CAD</t>
  </si>
  <si>
    <t>DKK</t>
  </si>
  <si>
    <t>GBP</t>
  </si>
  <si>
    <t>NOK</t>
  </si>
  <si>
    <t>SEK</t>
  </si>
  <si>
    <t>CHF</t>
  </si>
  <si>
    <t>CZK</t>
  </si>
  <si>
    <t>USD</t>
  </si>
  <si>
    <t>Foreign currency to €</t>
  </si>
  <si>
    <t>RUSSIA</t>
  </si>
  <si>
    <t>RUB</t>
  </si>
  <si>
    <t>HUNGARIA</t>
  </si>
  <si>
    <t>HUF</t>
  </si>
  <si>
    <t>SERBIA</t>
  </si>
  <si>
    <t>CZECH REP</t>
  </si>
  <si>
    <t>RSD</t>
  </si>
  <si>
    <t>Rate: 11/05/16</t>
  </si>
  <si>
    <t xml:space="preserve">Evol </t>
  </si>
  <si>
    <t>*Dinar serbe(RSD): source National Bank of Serbia</t>
  </si>
  <si>
    <t>European Central Bank - 14/12/18</t>
  </si>
  <si>
    <t>AUSTRALIA</t>
  </si>
  <si>
    <t>AUD</t>
  </si>
  <si>
    <t>European Central Bank - 17/12/19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</si>
</sst>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&quot;"/>
    <numFmt numFmtId="173" formatCode="#,##0.0&quot; &quot;"/>
    <numFmt numFmtId="174" formatCode="#,##0.00000"/>
    <numFmt numFmtId="175" formatCode="@*."/>
    <numFmt numFmtId="176" formatCode="#,##0.0000&quot;&quot;"/>
    <numFmt numFmtId="177" formatCode="#,##0.0000&quot; €&quot;"/>
    <numFmt numFmtId="178" formatCode="#,##0.00&quot; &quot;"/>
    <numFmt numFmtId="179" formatCode="#,##0.000&quot; &quot;"/>
    <numFmt numFmtId="180" formatCode="#,##0.0000&quot; &quot;"/>
    <numFmt numFmtId="181" formatCode="#,##0.00000&quot; &quot;"/>
    <numFmt numFmtId="182" formatCode="#,##0.0000"/>
    <numFmt numFmtId="183" formatCode="#,##0.000"/>
    <numFmt numFmtId="184" formatCode="0.000"/>
    <numFmt numFmtId="185" formatCode="0.0"/>
    <numFmt numFmtId="186" formatCode="0.0000"/>
    <numFmt numFmtId="187" formatCode="_-* #,##0.0\ _€_-;\-* #,##0.0\ _€_-;_-* &quot;-&quot;??\ _€_-;_-@_-"/>
    <numFmt numFmtId="188" formatCode="_-* #,##0\ _€_-;\-* #,##0\ _€_-;_-* &quot;-&quot;??\ _€_-;_-@_-"/>
    <numFmt numFmtId="189" formatCode="_-* #,##0.000\ _€_-;\-* #,##0.000\ _€_-;_-* &quot;-&quot;??\ _€_-;_-@_-"/>
    <numFmt numFmtId="190" formatCode="_-* #,##0.0000\ _€_-;\-* #,##0.0000\ _€_-;_-* &quot;-&quot;??\ _€_-;_-@_-"/>
    <numFmt numFmtId="191" formatCode="_-* #,##0.00000\ _€_-;\-* #,##0.00000\ _€_-;_-* &quot;-&quot;??\ _€_-;_-@_-"/>
    <numFmt numFmtId="192" formatCode="_-* #,##0.000000\ _€_-;\-* #,##0.000000\ _€_-;_-* &quot;-&quot;??\ _€_-;_-@_-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  <numFmt numFmtId="196" formatCode="_-* #,##0.00000\ _€_-;\-* #,##0.00000\ _€_-;_-* &quot;-&quot;?????\ _€_-;_-@_-"/>
    <numFmt numFmtId="197" formatCode="_-* #,##0.0000\ _€_-;\-* #,##0.0000\ _€_-;_-* &quot;-&quot;????\ _€_-;_-@_-"/>
  </numFmts>
  <fonts count="45">
    <font>
      <sz val="10"/>
      <name val="Arial"/>
      <family val="0"/>
    </font>
    <font>
      <b/>
      <sz val="8"/>
      <color indexed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8"/>
      <color indexed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10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sz val="11"/>
      <color indexed="62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17"/>
      <name val="Century Gothic"/>
      <family val="2"/>
    </font>
    <font>
      <b/>
      <sz val="11"/>
      <color indexed="63"/>
      <name val="Century Gothic"/>
      <family val="2"/>
    </font>
    <font>
      <i/>
      <sz val="11"/>
      <color indexed="23"/>
      <name val="Century Gothic"/>
      <family val="2"/>
    </font>
    <font>
      <b/>
      <sz val="18"/>
      <color indexed="23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FF0000"/>
      <name val="Century Gothic"/>
      <family val="2"/>
    </font>
    <font>
      <b/>
      <sz val="11"/>
      <color rgb="FFFA7D0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sz val="11"/>
      <color rgb="FF3F3F76"/>
      <name val="Century Gothic"/>
      <family val="2"/>
    </font>
    <font>
      <b/>
      <sz val="11"/>
      <color theme="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FA7D00"/>
      <name val="Century Gothic"/>
      <family val="2"/>
    </font>
    <font>
      <b/>
      <sz val="18"/>
      <color theme="3"/>
      <name val="Century Gothic"/>
      <family val="2"/>
    </font>
    <font>
      <b/>
      <sz val="11"/>
      <color theme="1"/>
      <name val="Century Gothic"/>
      <family val="2"/>
    </font>
    <font>
      <sz val="11"/>
      <color rgb="FF9C0006"/>
      <name val="Century Gothic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9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0" borderId="3" applyNumberFormat="0" applyAlignment="0" applyProtection="0"/>
    <xf numFmtId="0" fontId="8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3" fontId="4" fillId="0" borderId="0" xfId="0" applyNumberFormat="1" applyFont="1" applyAlignment="1">
      <alignment horizontal="left" vertical="center"/>
    </xf>
    <xf numFmtId="172" fontId="1" fillId="0" borderId="0" xfId="0" applyNumberFormat="1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173" fontId="1" fillId="0" borderId="11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left" vertical="center"/>
    </xf>
    <xf numFmtId="173" fontId="2" fillId="0" borderId="0" xfId="0" applyNumberFormat="1" applyFont="1" applyAlignment="1">
      <alignment horizontal="center" vertical="center"/>
    </xf>
    <xf numFmtId="173" fontId="3" fillId="0" borderId="11" xfId="0" applyNumberFormat="1" applyFont="1" applyFill="1" applyBorder="1" applyAlignment="1">
      <alignment horizontal="left" vertical="center"/>
    </xf>
    <xf numFmtId="180" fontId="3" fillId="0" borderId="11" xfId="0" applyNumberFormat="1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Alignment="1">
      <alignment horizontal="center" vertical="center"/>
    </xf>
    <xf numFmtId="180" fontId="5" fillId="33" borderId="11" xfId="0" applyNumberFormat="1" applyFont="1" applyFill="1" applyBorder="1" applyAlignment="1">
      <alignment horizontal="center" vertical="center"/>
    </xf>
    <xf numFmtId="173" fontId="5" fillId="33" borderId="11" xfId="0" applyNumberFormat="1" applyFont="1" applyFill="1" applyBorder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left" vertical="center"/>
    </xf>
    <xf numFmtId="175" fontId="3" fillId="0" borderId="0" xfId="0" applyNumberFormat="1" applyFont="1" applyAlignment="1">
      <alignment horizontal="left" vertical="center"/>
    </xf>
    <xf numFmtId="177" fontId="3" fillId="0" borderId="11" xfId="0" applyNumberFormat="1" applyFont="1" applyFill="1" applyBorder="1" applyAlignment="1">
      <alignment horizontal="center" vertical="center"/>
    </xf>
    <xf numFmtId="181" fontId="2" fillId="0" borderId="0" xfId="0" applyNumberFormat="1" applyFont="1" applyAlignment="1">
      <alignment horizontal="left" vertical="center"/>
    </xf>
    <xf numFmtId="180" fontId="6" fillId="34" borderId="11" xfId="0" applyNumberFormat="1" applyFont="1" applyFill="1" applyBorder="1" applyAlignment="1">
      <alignment horizontal="center" vertical="center"/>
    </xf>
    <xf numFmtId="181" fontId="6" fillId="34" borderId="11" xfId="0" applyNumberFormat="1" applyFont="1" applyFill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73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90" fontId="4" fillId="0" borderId="11" xfId="46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71" fontId="2" fillId="0" borderId="11" xfId="46" applyFont="1" applyBorder="1" applyAlignment="1">
      <alignment horizontal="center" vertic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workbookViewId="0" topLeftCell="B1">
      <selection activeCell="G20" sqref="G20"/>
    </sheetView>
  </sheetViews>
  <sheetFormatPr defaultColWidth="89.28125" defaultRowHeight="15" customHeight="1"/>
  <cols>
    <col min="1" max="1" width="39.28125" style="1" bestFit="1" customWidth="1"/>
    <col min="2" max="2" width="9.421875" style="22" bestFit="1" customWidth="1"/>
    <col min="3" max="3" width="9.00390625" style="14" bestFit="1" customWidth="1"/>
    <col min="4" max="4" width="9.8515625" style="14" bestFit="1" customWidth="1"/>
    <col min="5" max="5" width="9.00390625" style="14" bestFit="1" customWidth="1"/>
    <col min="6" max="6" width="13.8515625" style="14" bestFit="1" customWidth="1"/>
    <col min="7" max="10" width="9.00390625" style="14" bestFit="1" customWidth="1"/>
    <col min="11" max="11" width="11.8515625" style="14" bestFit="1" customWidth="1"/>
    <col min="12" max="12" width="9.421875" style="14" bestFit="1" customWidth="1"/>
    <col min="13" max="13" width="9.00390625" style="14" bestFit="1" customWidth="1"/>
    <col min="14" max="14" width="11.7109375" style="14" bestFit="1" customWidth="1"/>
    <col min="15" max="15" width="12.00390625" style="1" bestFit="1" customWidth="1"/>
    <col min="16" max="16384" width="89.28125" style="14" customWidth="1"/>
  </cols>
  <sheetData>
    <row r="1" spans="1:15" s="7" customFormat="1" ht="15" customHeight="1">
      <c r="A1" s="2"/>
      <c r="B1" s="3" t="s">
        <v>0</v>
      </c>
      <c r="C1" s="4" t="s">
        <v>1</v>
      </c>
      <c r="D1" s="5" t="s">
        <v>33</v>
      </c>
      <c r="E1" s="5" t="s">
        <v>5</v>
      </c>
      <c r="F1" s="5" t="s">
        <v>2</v>
      </c>
      <c r="G1" s="5" t="s">
        <v>24</v>
      </c>
      <c r="H1" s="5" t="s">
        <v>7</v>
      </c>
      <c r="I1" s="5" t="s">
        <v>8</v>
      </c>
      <c r="J1" s="5" t="s">
        <v>26</v>
      </c>
      <c r="K1" s="5" t="s">
        <v>9</v>
      </c>
      <c r="L1" s="5" t="s">
        <v>27</v>
      </c>
      <c r="M1" s="5" t="s">
        <v>22</v>
      </c>
      <c r="N1" s="5" t="s">
        <v>3</v>
      </c>
      <c r="O1" s="6"/>
    </row>
    <row r="2" spans="1:15" s="11" customFormat="1" ht="15" customHeight="1">
      <c r="A2" s="8" t="s">
        <v>4</v>
      </c>
      <c r="B2" s="9"/>
      <c r="C2" s="10">
        <f>1/CDN</f>
        <v>1.4689999999999999</v>
      </c>
      <c r="D2" s="10">
        <f>1/AUD</f>
        <v>1.6293999999999997</v>
      </c>
      <c r="E2" s="10">
        <f>1/DK</f>
        <v>7.4731000000000005</v>
      </c>
      <c r="F2" s="10">
        <f>1/gb</f>
        <v>0.8474799999999999</v>
      </c>
      <c r="G2" s="10">
        <f>1/HUF</f>
        <v>329.71</v>
      </c>
      <c r="H2" s="10">
        <f>1/N</f>
        <v>10.0648</v>
      </c>
      <c r="I2" s="10">
        <f>1/S</f>
        <v>10.4718</v>
      </c>
      <c r="J2" s="10">
        <f>1/RSD</f>
        <v>117.5253</v>
      </c>
      <c r="K2" s="10">
        <f>1/CH</f>
        <v>1.0946</v>
      </c>
      <c r="L2" s="10">
        <f>1/CZK</f>
        <v>25.445</v>
      </c>
      <c r="M2" s="10">
        <f>1/RUB</f>
        <v>69.8758</v>
      </c>
      <c r="N2" s="10">
        <f>1/US</f>
        <v>1.1162</v>
      </c>
      <c r="O2" s="8" t="s">
        <v>4</v>
      </c>
    </row>
    <row r="3" spans="1:15" s="11" customFormat="1" ht="15" customHeight="1">
      <c r="A3" s="8" t="s">
        <v>1</v>
      </c>
      <c r="B3" s="9">
        <f>SUM(CDN)</f>
        <v>0.6807351940095303</v>
      </c>
      <c r="C3" s="10">
        <f aca="true" t="shared" si="0" ref="C3:C14">B3/CDN</f>
        <v>1</v>
      </c>
      <c r="D3" s="10">
        <f aca="true" t="shared" si="1" ref="D3:D14">B3/AUD</f>
        <v>1.1091899251191286</v>
      </c>
      <c r="E3" s="10">
        <f aca="true" t="shared" si="2" ref="E3:E14">B3/DK</f>
        <v>5.087202178352621</v>
      </c>
      <c r="F3" s="10">
        <f aca="true" t="shared" si="3" ref="F3:F14">B3/gb</f>
        <v>0.5769094622191967</v>
      </c>
      <c r="G3" s="10">
        <f aca="true" t="shared" si="4" ref="G3:G14">B3/HUF</f>
        <v>224.44520081688222</v>
      </c>
      <c r="H3" s="10">
        <f aca="true" t="shared" si="5" ref="H3:H14">B3/N</f>
        <v>6.8514635806671205</v>
      </c>
      <c r="I3" s="10">
        <f>B3/S</f>
        <v>7.128522804628999</v>
      </c>
      <c r="J3" s="10">
        <f aca="true" t="shared" si="6" ref="J3:J14">B3/RSD</f>
        <v>80.00360789652825</v>
      </c>
      <c r="K3" s="10">
        <f aca="true" t="shared" si="7" ref="K3:K14">B3/CH</f>
        <v>0.7451327433628319</v>
      </c>
      <c r="L3" s="10">
        <f aca="true" t="shared" si="8" ref="L3:L14">B3/CZK</f>
        <v>17.3213070115725</v>
      </c>
      <c r="M3" s="10">
        <f aca="true" t="shared" si="9" ref="M3:M14">B3/RUB</f>
        <v>47.56691626957114</v>
      </c>
      <c r="N3" s="10">
        <f aca="true" t="shared" si="10" ref="N3:N12">B3/US</f>
        <v>0.7598366235534378</v>
      </c>
      <c r="O3" s="8" t="s">
        <v>1</v>
      </c>
    </row>
    <row r="4" spans="1:15" s="11" customFormat="1" ht="15" customHeight="1">
      <c r="A4" s="8" t="s">
        <v>33</v>
      </c>
      <c r="B4" s="9">
        <f>AUD</f>
        <v>0.6137228427642077</v>
      </c>
      <c r="C4" s="10">
        <f t="shared" si="0"/>
        <v>0.9015588560206211</v>
      </c>
      <c r="D4" s="10">
        <f t="shared" si="1"/>
        <v>1</v>
      </c>
      <c r="E4" s="10">
        <f t="shared" si="2"/>
        <v>4.586412176261201</v>
      </c>
      <c r="F4" s="10">
        <f t="shared" si="3"/>
        <v>0.5201178347858108</v>
      </c>
      <c r="G4" s="10">
        <f t="shared" si="4"/>
        <v>202.3505584877869</v>
      </c>
      <c r="H4" s="10">
        <f t="shared" si="5"/>
        <v>6.176997667853199</v>
      </c>
      <c r="I4" s="10">
        <f>B4/S</f>
        <v>6.426782864858231</v>
      </c>
      <c r="J4" s="10">
        <f t="shared" si="6"/>
        <v>72.12796121271634</v>
      </c>
      <c r="K4" s="10">
        <f t="shared" si="7"/>
        <v>0.6717810236897018</v>
      </c>
      <c r="L4" s="10">
        <f t="shared" si="8"/>
        <v>15.616177734135267</v>
      </c>
      <c r="M4" s="10">
        <f t="shared" si="9"/>
        <v>42.88437461642323</v>
      </c>
      <c r="N4" s="10">
        <f t="shared" si="10"/>
        <v>0.6850374370934088</v>
      </c>
      <c r="O4" s="8" t="s">
        <v>33</v>
      </c>
    </row>
    <row r="5" spans="1:15" s="11" customFormat="1" ht="15" customHeight="1">
      <c r="A5" s="8" t="s">
        <v>5</v>
      </c>
      <c r="B5" s="9">
        <f>SUM(DK)</f>
        <v>0.1338132769533393</v>
      </c>
      <c r="C5" s="10">
        <f>B5/CDN</f>
        <v>0.19657170384445544</v>
      </c>
      <c r="D5" s="10">
        <f t="shared" si="1"/>
        <v>0.21803535346777103</v>
      </c>
      <c r="E5" s="10">
        <f t="shared" si="2"/>
        <v>1</v>
      </c>
      <c r="F5" s="10">
        <f t="shared" si="3"/>
        <v>0.11340407595241599</v>
      </c>
      <c r="G5" s="10">
        <f t="shared" si="4"/>
        <v>44.1195755442855</v>
      </c>
      <c r="H5" s="10">
        <f t="shared" si="5"/>
        <v>1.3468038698799694</v>
      </c>
      <c r="I5" s="10">
        <f aca="true" t="shared" si="11" ref="I5:I14">B5/S</f>
        <v>1.4012658735999786</v>
      </c>
      <c r="J5" s="10">
        <f t="shared" si="6"/>
        <v>15.726445517924288</v>
      </c>
      <c r="K5" s="10">
        <f t="shared" si="7"/>
        <v>0.1464720129531252</v>
      </c>
      <c r="L5" s="10">
        <f t="shared" si="8"/>
        <v>3.404878832077719</v>
      </c>
      <c r="M5" s="10">
        <f t="shared" si="9"/>
        <v>9.350309777736147</v>
      </c>
      <c r="N5" s="10">
        <f t="shared" si="10"/>
        <v>0.14936237973531735</v>
      </c>
      <c r="O5" s="8" t="s">
        <v>5</v>
      </c>
    </row>
    <row r="6" spans="1:15" s="11" customFormat="1" ht="15" customHeight="1">
      <c r="A6" s="8" t="s">
        <v>6</v>
      </c>
      <c r="B6" s="9">
        <f>SUM(gb)</f>
        <v>1.1799688488223912</v>
      </c>
      <c r="C6" s="10">
        <f t="shared" si="0"/>
        <v>1.7333742389200926</v>
      </c>
      <c r="D6" s="10">
        <f t="shared" si="1"/>
        <v>1.922641242271204</v>
      </c>
      <c r="E6" s="10">
        <f t="shared" si="2"/>
        <v>8.818025204134612</v>
      </c>
      <c r="F6" s="10">
        <f t="shared" si="3"/>
        <v>1</v>
      </c>
      <c r="G6" s="10">
        <f t="shared" si="4"/>
        <v>389.04752914523056</v>
      </c>
      <c r="H6" s="10">
        <f t="shared" si="5"/>
        <v>11.876150469627603</v>
      </c>
      <c r="I6" s="10">
        <f t="shared" si="11"/>
        <v>12.356397791098315</v>
      </c>
      <c r="J6" s="10">
        <f t="shared" si="6"/>
        <v>138.67619294850618</v>
      </c>
      <c r="K6" s="10">
        <f t="shared" si="7"/>
        <v>1.2915939019209894</v>
      </c>
      <c r="L6" s="10">
        <f t="shared" si="8"/>
        <v>30.024307358285743</v>
      </c>
      <c r="M6" s="10">
        <f t="shared" si="9"/>
        <v>82.45126728654364</v>
      </c>
      <c r="N6" s="10">
        <f>B6/US</f>
        <v>1.3170812290555531</v>
      </c>
      <c r="O6" s="8" t="s">
        <v>6</v>
      </c>
    </row>
    <row r="7" spans="1:15" s="11" customFormat="1" ht="15" customHeight="1">
      <c r="A7" s="8" t="s">
        <v>24</v>
      </c>
      <c r="B7" s="9">
        <f>SUM(HUF)</f>
        <v>0.0030329683661399413</v>
      </c>
      <c r="C7" s="10">
        <f t="shared" si="0"/>
        <v>0.0044554305298595736</v>
      </c>
      <c r="D7" s="10">
        <f t="shared" si="1"/>
        <v>0.00494191865578842</v>
      </c>
      <c r="E7" s="10">
        <f t="shared" si="2"/>
        <v>0.022665675897000397</v>
      </c>
      <c r="F7" s="10">
        <f>B7/gb</f>
        <v>0.002570380030936277</v>
      </c>
      <c r="G7" s="10">
        <f t="shared" si="4"/>
        <v>1</v>
      </c>
      <c r="H7" s="10">
        <f>B7/N</f>
        <v>0.03052622001152528</v>
      </c>
      <c r="I7" s="10">
        <f>B7/S</f>
        <v>0.031760638136544235</v>
      </c>
      <c r="J7" s="10">
        <f t="shared" si="6"/>
        <v>0.3564505171211064</v>
      </c>
      <c r="K7" s="10">
        <f>B7/CH</f>
        <v>0.00331988717357678</v>
      </c>
      <c r="L7" s="10">
        <f>B7/CZK</f>
        <v>0.0771738800764308</v>
      </c>
      <c r="M7" s="10">
        <f t="shared" si="9"/>
        <v>0.2119310909587213</v>
      </c>
      <c r="N7" s="10">
        <f>B7/US</f>
        <v>0.003385399290285403</v>
      </c>
      <c r="O7" s="8" t="s">
        <v>24</v>
      </c>
    </row>
    <row r="8" spans="1:15" s="11" customFormat="1" ht="15" customHeight="1">
      <c r="A8" s="8" t="s">
        <v>7</v>
      </c>
      <c r="B8" s="9">
        <f>N</f>
        <v>0.09935617200540497</v>
      </c>
      <c r="C8" s="10">
        <f t="shared" si="0"/>
        <v>0.1459542166759399</v>
      </c>
      <c r="D8" s="10">
        <f t="shared" si="1"/>
        <v>0.16189094666560686</v>
      </c>
      <c r="E8" s="10">
        <f t="shared" si="2"/>
        <v>0.742498609013592</v>
      </c>
      <c r="F8" s="10">
        <f t="shared" si="3"/>
        <v>0.0842023686511406</v>
      </c>
      <c r="G8" s="10">
        <f t="shared" si="4"/>
        <v>32.75872347190207</v>
      </c>
      <c r="H8" s="10">
        <f t="shared" si="5"/>
        <v>1</v>
      </c>
      <c r="I8" s="10">
        <f t="shared" si="11"/>
        <v>1.0404379620061999</v>
      </c>
      <c r="J8" s="10">
        <f t="shared" si="6"/>
        <v>11.676863921786822</v>
      </c>
      <c r="K8" s="10">
        <f t="shared" si="7"/>
        <v>0.10875526587711629</v>
      </c>
      <c r="L8" s="10">
        <f t="shared" si="8"/>
        <v>2.5281177966775297</v>
      </c>
      <c r="M8" s="10">
        <f t="shared" si="9"/>
        <v>6.942592003815277</v>
      </c>
      <c r="N8" s="10">
        <f t="shared" si="10"/>
        <v>0.11090135919243305</v>
      </c>
      <c r="O8" s="8" t="s">
        <v>7</v>
      </c>
    </row>
    <row r="9" spans="1:15" s="11" customFormat="1" ht="15" customHeight="1">
      <c r="A9" s="8" t="s">
        <v>26</v>
      </c>
      <c r="B9" s="9">
        <f>RSD</f>
        <v>0.00850880618896527</v>
      </c>
      <c r="C9" s="10">
        <f>B9/CDN</f>
        <v>0.01249943629158998</v>
      </c>
      <c r="D9" s="10">
        <f t="shared" si="1"/>
        <v>0.01386424880430001</v>
      </c>
      <c r="E9" s="10">
        <f t="shared" si="2"/>
        <v>0.06358715953075636</v>
      </c>
      <c r="F9" s="10">
        <f>B9/gb</f>
        <v>0.007211043069024286</v>
      </c>
      <c r="G9" s="10">
        <f>B9/HUF</f>
        <v>2.805438488563739</v>
      </c>
      <c r="H9" s="10">
        <f>B9/N</f>
        <v>0.08563943253069764</v>
      </c>
      <c r="I9" s="10">
        <f>B9/S</f>
        <v>0.0891025166496065</v>
      </c>
      <c r="J9" s="10">
        <f t="shared" si="6"/>
        <v>1</v>
      </c>
      <c r="K9" s="10">
        <f>B9/CH</f>
        <v>0.009313739254441384</v>
      </c>
      <c r="L9" s="10">
        <f>B9/CZK</f>
        <v>0.21650657347822128</v>
      </c>
      <c r="M9" s="10">
        <f>B9/RUB</f>
        <v>0.5945596394988993</v>
      </c>
      <c r="N9" s="10">
        <f>B9/US</f>
        <v>0.009497529468123034</v>
      </c>
      <c r="O9" s="8" t="s">
        <v>26</v>
      </c>
    </row>
    <row r="10" spans="1:15" s="11" customFormat="1" ht="15" customHeight="1">
      <c r="A10" s="8" t="s">
        <v>8</v>
      </c>
      <c r="B10" s="9">
        <f>S</f>
        <v>0.09549456635917417</v>
      </c>
      <c r="C10" s="10">
        <f t="shared" si="0"/>
        <v>0.14028151798162686</v>
      </c>
      <c r="D10" s="10">
        <f t="shared" si="1"/>
        <v>0.15559884642563837</v>
      </c>
      <c r="E10" s="10">
        <f t="shared" si="2"/>
        <v>0.7136404438587445</v>
      </c>
      <c r="F10" s="10">
        <f t="shared" si="3"/>
        <v>0.08092973509807291</v>
      </c>
      <c r="G10" s="10">
        <f t="shared" si="4"/>
        <v>31.485513474283312</v>
      </c>
      <c r="H10" s="10">
        <f t="shared" si="5"/>
        <v>0.9611337114918161</v>
      </c>
      <c r="I10" s="10">
        <f t="shared" si="11"/>
        <v>1</v>
      </c>
      <c r="J10" s="10">
        <f t="shared" si="6"/>
        <v>11.223027559731852</v>
      </c>
      <c r="K10" s="10">
        <f t="shared" si="7"/>
        <v>0.10452835233675203</v>
      </c>
      <c r="L10" s="10">
        <f t="shared" si="8"/>
        <v>2.429859241009187</v>
      </c>
      <c r="M10" s="10">
        <f t="shared" si="9"/>
        <v>6.6727592200003825</v>
      </c>
      <c r="N10" s="10">
        <f t="shared" si="10"/>
        <v>0.10659103497011022</v>
      </c>
      <c r="O10" s="8" t="s">
        <v>8</v>
      </c>
    </row>
    <row r="11" spans="1:15" s="11" customFormat="1" ht="15" customHeight="1">
      <c r="A11" s="8" t="s">
        <v>9</v>
      </c>
      <c r="B11" s="9">
        <f>CH</f>
        <v>0.913575735428467</v>
      </c>
      <c r="C11" s="10">
        <f t="shared" si="0"/>
        <v>1.342042755344418</v>
      </c>
      <c r="D11" s="10">
        <f t="shared" si="1"/>
        <v>1.488580303307144</v>
      </c>
      <c r="E11" s="10">
        <f t="shared" si="2"/>
        <v>6.827242828430477</v>
      </c>
      <c r="F11" s="10">
        <f t="shared" si="3"/>
        <v>0.7742371642609172</v>
      </c>
      <c r="G11" s="10">
        <f t="shared" si="4"/>
        <v>301.21505572811986</v>
      </c>
      <c r="H11" s="10">
        <f t="shared" si="5"/>
        <v>9.194957061940435</v>
      </c>
      <c r="I11" s="10">
        <f t="shared" si="11"/>
        <v>9.56678238625982</v>
      </c>
      <c r="J11" s="10">
        <f t="shared" si="6"/>
        <v>107.36826237895121</v>
      </c>
      <c r="K11" s="10">
        <f t="shared" si="7"/>
        <v>1</v>
      </c>
      <c r="L11" s="10">
        <f t="shared" si="8"/>
        <v>23.245934587977345</v>
      </c>
      <c r="M11" s="10">
        <f t="shared" si="9"/>
        <v>63.83683537365248</v>
      </c>
      <c r="N11" s="10">
        <f t="shared" si="10"/>
        <v>1.019733235885255</v>
      </c>
      <c r="O11" s="8" t="s">
        <v>9</v>
      </c>
    </row>
    <row r="12" spans="1:15" s="11" customFormat="1" ht="15" customHeight="1">
      <c r="A12" s="8" t="s">
        <v>10</v>
      </c>
      <c r="B12" s="9">
        <f>CZK</f>
        <v>0.039300451955197484</v>
      </c>
      <c r="C12" s="10">
        <f>B12/CDN</f>
        <v>0.0577323639221851</v>
      </c>
      <c r="D12" s="10">
        <f t="shared" si="1"/>
        <v>0.06403615641579877</v>
      </c>
      <c r="E12" s="10">
        <f t="shared" si="2"/>
        <v>0.2936962075063863</v>
      </c>
      <c r="F12" s="10">
        <f t="shared" si="3"/>
        <v>0.03330634702299076</v>
      </c>
      <c r="G12" s="10">
        <f t="shared" si="4"/>
        <v>12.957752014148161</v>
      </c>
      <c r="H12" s="10">
        <f t="shared" si="5"/>
        <v>0.39555118883867163</v>
      </c>
      <c r="I12" s="10">
        <f t="shared" si="11"/>
        <v>0.411546472784437</v>
      </c>
      <c r="J12" s="10">
        <f t="shared" si="6"/>
        <v>4.618797406170171</v>
      </c>
      <c r="K12" s="10">
        <f t="shared" si="7"/>
        <v>0.04301827471015916</v>
      </c>
      <c r="L12" s="10">
        <f>B12/CZK</f>
        <v>1</v>
      </c>
      <c r="M12" s="10">
        <f t="shared" si="9"/>
        <v>2.746150520730988</v>
      </c>
      <c r="N12" s="10">
        <f t="shared" si="10"/>
        <v>0.04386716447239144</v>
      </c>
      <c r="O12" s="8" t="s">
        <v>10</v>
      </c>
    </row>
    <row r="13" spans="1:15" s="11" customFormat="1" ht="15" customHeight="1">
      <c r="A13" s="8" t="s">
        <v>22</v>
      </c>
      <c r="B13" s="9">
        <f>SUM(RUB)</f>
        <v>0.014311106277137435</v>
      </c>
      <c r="C13" s="10">
        <f>B13/CDN</f>
        <v>0.02102301512111489</v>
      </c>
      <c r="D13" s="10">
        <f t="shared" si="1"/>
        <v>0.023318516567967733</v>
      </c>
      <c r="E13" s="10">
        <f t="shared" si="2"/>
        <v>0.10694832831967577</v>
      </c>
      <c r="F13" s="10">
        <f>B13/gb</f>
        <v>0.012128376347748432</v>
      </c>
      <c r="G13" s="10">
        <f t="shared" si="4"/>
        <v>4.718514850634984</v>
      </c>
      <c r="H13" s="10">
        <f>B13/N</f>
        <v>0.14403842245813286</v>
      </c>
      <c r="I13" s="10">
        <f>B13/S</f>
        <v>0.1498630427129278</v>
      </c>
      <c r="J13" s="10">
        <f t="shared" si="6"/>
        <v>1.6819170585524603</v>
      </c>
      <c r="K13" s="10">
        <f>B13/CH</f>
        <v>0.015664936930954637</v>
      </c>
      <c r="L13" s="10">
        <f>B13/CZK</f>
        <v>0.36414609922176205</v>
      </c>
      <c r="M13" s="10">
        <f>B13/RUB</f>
        <v>1</v>
      </c>
      <c r="N13" s="10">
        <f>B13/US</f>
        <v>0.015974056826540805</v>
      </c>
      <c r="O13" s="8" t="s">
        <v>22</v>
      </c>
    </row>
    <row r="14" spans="1:15" s="11" customFormat="1" ht="15" customHeight="1">
      <c r="A14" s="8" t="s">
        <v>11</v>
      </c>
      <c r="B14" s="9">
        <f>SUM(US)</f>
        <v>0.8958967926894821</v>
      </c>
      <c r="C14" s="10">
        <f t="shared" si="0"/>
        <v>1.3160723884608492</v>
      </c>
      <c r="D14" s="10">
        <f t="shared" si="1"/>
        <v>1.459774234008242</v>
      </c>
      <c r="E14" s="10">
        <f t="shared" si="2"/>
        <v>6.695126321447769</v>
      </c>
      <c r="F14" s="10">
        <f t="shared" si="3"/>
        <v>0.7592546138684823</v>
      </c>
      <c r="G14" s="10">
        <f t="shared" si="4"/>
        <v>295.3861315176491</v>
      </c>
      <c r="H14" s="10">
        <f t="shared" si="5"/>
        <v>9.0170220390611</v>
      </c>
      <c r="I14" s="10">
        <f t="shared" si="11"/>
        <v>9.381652033685718</v>
      </c>
      <c r="J14" s="10">
        <f t="shared" si="6"/>
        <v>105.29053932986919</v>
      </c>
      <c r="K14" s="10">
        <f t="shared" si="7"/>
        <v>0.9806486292779071</v>
      </c>
      <c r="L14" s="10">
        <f t="shared" si="8"/>
        <v>22.796093889983872</v>
      </c>
      <c r="M14" s="10">
        <f t="shared" si="9"/>
        <v>62.60150510661171</v>
      </c>
      <c r="N14" s="10">
        <f>B14/US</f>
        <v>1</v>
      </c>
      <c r="O14" s="8" t="s">
        <v>11</v>
      </c>
    </row>
    <row r="15" spans="2:14" ht="15" customHeight="1">
      <c r="B15" s="12" t="s">
        <v>0</v>
      </c>
      <c r="C15" s="13" t="s">
        <v>1</v>
      </c>
      <c r="D15" s="13" t="s">
        <v>33</v>
      </c>
      <c r="E15" s="13" t="s">
        <v>5</v>
      </c>
      <c r="F15" s="13" t="s">
        <v>2</v>
      </c>
      <c r="G15" s="13" t="s">
        <v>24</v>
      </c>
      <c r="H15" s="13" t="s">
        <v>7</v>
      </c>
      <c r="I15" s="13" t="s">
        <v>8</v>
      </c>
      <c r="J15" s="13" t="s">
        <v>26</v>
      </c>
      <c r="K15" s="13" t="s">
        <v>9</v>
      </c>
      <c r="L15" s="13" t="s">
        <v>27</v>
      </c>
      <c r="M15" s="13" t="s">
        <v>22</v>
      </c>
      <c r="N15" s="13" t="s">
        <v>3</v>
      </c>
    </row>
    <row r="16" spans="1:15" s="7" customFormat="1" ht="15" customHeight="1">
      <c r="A16" s="1"/>
      <c r="B16" s="12" t="s">
        <v>12</v>
      </c>
      <c r="C16" s="13" t="s">
        <v>13</v>
      </c>
      <c r="D16" s="13" t="s">
        <v>34</v>
      </c>
      <c r="E16" s="13" t="s">
        <v>14</v>
      </c>
      <c r="F16" s="13" t="s">
        <v>15</v>
      </c>
      <c r="G16" s="13" t="s">
        <v>25</v>
      </c>
      <c r="H16" s="13" t="s">
        <v>16</v>
      </c>
      <c r="I16" s="13" t="s">
        <v>17</v>
      </c>
      <c r="J16" s="13" t="s">
        <v>28</v>
      </c>
      <c r="K16" s="13" t="s">
        <v>18</v>
      </c>
      <c r="L16" s="13" t="s">
        <v>19</v>
      </c>
      <c r="M16" s="13" t="s">
        <v>23</v>
      </c>
      <c r="N16" s="13" t="s">
        <v>20</v>
      </c>
      <c r="O16" s="15"/>
    </row>
    <row r="17" spans="1:14" ht="15" customHeight="1">
      <c r="A17" s="16" t="s">
        <v>21</v>
      </c>
      <c r="B17" s="9">
        <v>1</v>
      </c>
      <c r="C17" s="17">
        <f aca="true" t="shared" si="12" ref="C17:N17">1/C18</f>
        <v>0.6807351940095303</v>
      </c>
      <c r="D17" s="17">
        <f t="shared" si="12"/>
        <v>0.6137228427642077</v>
      </c>
      <c r="E17" s="17">
        <f t="shared" si="12"/>
        <v>0.1338132769533393</v>
      </c>
      <c r="F17" s="17">
        <f t="shared" si="12"/>
        <v>1.1799688488223912</v>
      </c>
      <c r="G17" s="17">
        <f t="shared" si="12"/>
        <v>0.0030329683661399413</v>
      </c>
      <c r="H17" s="17">
        <f>1/H18</f>
        <v>0.09935617200540497</v>
      </c>
      <c r="I17" s="17">
        <f t="shared" si="12"/>
        <v>0.09549456635917417</v>
      </c>
      <c r="J17" s="17">
        <f t="shared" si="12"/>
        <v>0.00850880618896527</v>
      </c>
      <c r="K17" s="17">
        <f t="shared" si="12"/>
        <v>0.913575735428467</v>
      </c>
      <c r="L17" s="17">
        <f>1/L18</f>
        <v>0.039300451955197484</v>
      </c>
      <c r="M17" s="17">
        <f>1/M18</f>
        <v>0.014311106277137435</v>
      </c>
      <c r="N17" s="17">
        <f t="shared" si="12"/>
        <v>0.8958967926894821</v>
      </c>
    </row>
    <row r="18" spans="1:15" s="21" customFormat="1" ht="15" customHeight="1">
      <c r="A18" s="18"/>
      <c r="B18" s="19"/>
      <c r="C18" s="20">
        <v>1.469</v>
      </c>
      <c r="D18" s="20">
        <v>1.6294</v>
      </c>
      <c r="E18" s="20">
        <v>7.4731</v>
      </c>
      <c r="F18" s="20">
        <v>0.84748</v>
      </c>
      <c r="G18" s="20">
        <v>329.71</v>
      </c>
      <c r="H18" s="20">
        <v>10.0648</v>
      </c>
      <c r="I18" s="20">
        <v>10.4718</v>
      </c>
      <c r="J18" s="20">
        <v>117.5253</v>
      </c>
      <c r="K18" s="20">
        <v>1.0946</v>
      </c>
      <c r="L18" s="20">
        <v>25.445</v>
      </c>
      <c r="M18" s="20">
        <v>69.8758</v>
      </c>
      <c r="N18" s="20">
        <v>1.1162</v>
      </c>
      <c r="O18" s="18"/>
    </row>
    <row r="19" ht="15" customHeight="1">
      <c r="A19" s="15"/>
    </row>
    <row r="20" ht="15" customHeight="1">
      <c r="A20" s="15"/>
    </row>
    <row r="21" spans="1:3" ht="15" customHeight="1">
      <c r="A21" s="23" t="s">
        <v>32</v>
      </c>
      <c r="B21" s="24"/>
      <c r="C21" s="24"/>
    </row>
    <row r="22" spans="1:3" ht="15.75" customHeight="1">
      <c r="A22" s="24"/>
      <c r="B22" s="24"/>
      <c r="C22" s="24"/>
    </row>
    <row r="23" spans="1:5" ht="15" customHeight="1">
      <c r="A23" s="25" t="s">
        <v>31</v>
      </c>
      <c r="B23" s="25" t="s">
        <v>35</v>
      </c>
      <c r="C23" s="25"/>
      <c r="D23" s="25"/>
      <c r="E23" s="25"/>
    </row>
    <row r="25" spans="1:14" ht="15" customHeight="1" hidden="1">
      <c r="A25" s="15" t="s">
        <v>29</v>
      </c>
      <c r="B25" s="26">
        <v>1</v>
      </c>
      <c r="C25" s="26">
        <v>0.6809</v>
      </c>
      <c r="D25" s="26">
        <v>0.134392</v>
      </c>
      <c r="E25" s="26">
        <v>0.134392</v>
      </c>
      <c r="F25" s="26">
        <v>1.2665</v>
      </c>
      <c r="G25" s="26">
        <v>0.003172</v>
      </c>
      <c r="H25" s="26">
        <v>0.107</v>
      </c>
      <c r="I25" s="26">
        <v>0.1076</v>
      </c>
      <c r="J25" s="26"/>
      <c r="K25" s="26">
        <v>0.901</v>
      </c>
      <c r="L25" s="26">
        <v>0.03701</v>
      </c>
      <c r="M25" s="26">
        <v>0.01333</v>
      </c>
      <c r="N25" s="26">
        <v>0.8765</v>
      </c>
    </row>
    <row r="26" ht="15" customHeight="1" hidden="1"/>
    <row r="27" spans="1:14" ht="15" customHeight="1" hidden="1">
      <c r="A27" s="1" t="s">
        <v>30</v>
      </c>
      <c r="B27" s="27"/>
      <c r="C27" s="28">
        <f aca="true" t="shared" si="13" ref="C27:N27">SUM(C17-C25)/C17*100</f>
        <v>-0.02420999999999024</v>
      </c>
      <c r="D27" s="28">
        <f>SUM(D17-D25)/D17*100</f>
        <v>78.10216752</v>
      </c>
      <c r="E27" s="28">
        <f t="shared" si="13"/>
        <v>-0.4324855200000124</v>
      </c>
      <c r="F27" s="28">
        <f t="shared" si="13"/>
        <v>-7.3333419999999885</v>
      </c>
      <c r="G27" s="28">
        <f t="shared" si="13"/>
        <v>-4.5840119999999915</v>
      </c>
      <c r="H27" s="28">
        <f t="shared" si="13"/>
        <v>-7.693359999999999</v>
      </c>
      <c r="I27" s="28">
        <f>SUM(I17-I25)/I17*100</f>
        <v>-12.676568</v>
      </c>
      <c r="J27" s="28">
        <f t="shared" si="13"/>
        <v>100</v>
      </c>
      <c r="K27" s="28">
        <f>SUM(K17-K25)/K17*100</f>
        <v>1.3765399999999994</v>
      </c>
      <c r="L27" s="28">
        <f t="shared" si="13"/>
        <v>5.828054999999995</v>
      </c>
      <c r="M27" s="28">
        <f t="shared" si="13"/>
        <v>6.8555586</v>
      </c>
      <c r="N27" s="28">
        <f t="shared" si="13"/>
        <v>2.165069999999996</v>
      </c>
    </row>
    <row r="28" ht="15" customHeight="1" hidden="1"/>
  </sheetData>
  <sheetProtection/>
  <printOptions horizontalCentered="1" verticalCentered="1"/>
  <pageMargins left="0.35433070866141736" right="0.2362204724409449" top="0.8267716535433072" bottom="0.5118110236220472" header="0.2362204724409449" footer="0.35433070866141736"/>
  <pageSetup fitToHeight="1" fitToWidth="1" horizontalDpi="600" verticalDpi="600" orientation="landscape" paperSize="9" scale="85" r:id="rId3"/>
  <headerFooter alignWithMargins="0">
    <oddHeader>&amp;C&amp;"Helvetica,Gras"&amp;14EURO FOREIGN EXCHANGE REFERENCE RATES</oddHeader>
    <oddFooter>&amp;RUNION EUROPEENNE DU TROT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Blossfeld</dc:creator>
  <cp:keywords/>
  <dc:description/>
  <cp:lastModifiedBy>Peter Stenaa</cp:lastModifiedBy>
  <cp:lastPrinted>2016-05-11T13:33:02Z</cp:lastPrinted>
  <dcterms:created xsi:type="dcterms:W3CDTF">2006-02-13T08:25:30Z</dcterms:created>
  <dcterms:modified xsi:type="dcterms:W3CDTF">2019-12-30T20:19:23Z</dcterms:modified>
  <cp:category/>
  <cp:version/>
  <cp:contentType/>
  <cp:contentStatus/>
</cp:coreProperties>
</file>