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10" activeTab="0"/>
  </bookViews>
  <sheets>
    <sheet name="EXCHANGE REFERENCE RATES" sheetId="1" r:id="rId1"/>
  </sheets>
  <definedNames>
    <definedName name="AUD">'EXCHANGE REFERENCE RATES'!$D$18</definedName>
    <definedName name="CDN" localSheetId="0">'EXCHANGE REFERENCE RATES'!$C$18</definedName>
    <definedName name="CH" localSheetId="0">'EXCHANGE REFERENCE RATES'!$L$18</definedName>
    <definedName name="CHF">'EXCHANGE REFERENCE RATES'!$L$18</definedName>
    <definedName name="CZK" localSheetId="0">'EXCHANGE REFERENCE RATES'!$M$18</definedName>
    <definedName name="CZK">'EXCHANGE REFERENCE RATES'!$M$18</definedName>
    <definedName name="DK" localSheetId="0">'EXCHANGE REFERENCE RATES'!$F$18</definedName>
    <definedName name="EEK">'EXCHANGE REFERENCE RATES'!#REF!</definedName>
    <definedName name="gb" localSheetId="0">'EXCHANGE REFERENCE RATES'!$G$18</definedName>
    <definedName name="HUF">'EXCHANGE REFERENCE RATES'!$H$18</definedName>
    <definedName name="LTL">'EXCHANGE REFERENCE RATES'!#REF!</definedName>
    <definedName name="MTL" localSheetId="0">'EXCHANGE REFERENCE RATES'!#REF!</definedName>
    <definedName name="N" localSheetId="0">'EXCHANGE REFERENCE RATES'!$I$18</definedName>
    <definedName name="NZD">'EXCHANGE REFERENCE RATES'!$E$18</definedName>
    <definedName name="RSD">'EXCHANGE REFERENCE RATES'!$K$18</definedName>
    <definedName name="RUB">'EXCHANGE REFERENCE RATES'!$N$18</definedName>
    <definedName name="S" localSheetId="0">'EXCHANGE REFERENCE RATES'!$J$18</definedName>
    <definedName name="US" localSheetId="0">'EXCHANGE REFERENCE RATES'!$O$18</definedName>
  </definedNames>
  <calcPr fullCalcOnLoad="1"/>
</workbook>
</file>

<file path=xl/comments1.xml><?xml version="1.0" encoding="utf-8"?>
<comments xmlns="http://schemas.openxmlformats.org/spreadsheetml/2006/main">
  <authors>
    <author>Jennifer</author>
  </authors>
  <commentList>
    <comment ref="A19" authorId="0">
      <text>
        <r>
          <rPr>
            <b/>
            <sz val="8"/>
            <color indexed="10"/>
            <rFont val="Tahoma"/>
            <family val="2"/>
          </rPr>
          <t xml:space="preserve">Saisie uniquement dans les cellules bleues!
Data capture in the blue field!
</t>
        </r>
      </text>
    </comment>
  </commentList>
</comments>
</file>

<file path=xl/sharedStrings.xml><?xml version="1.0" encoding="utf-8"?>
<sst xmlns="http://schemas.openxmlformats.org/spreadsheetml/2006/main" count="75" uniqueCount="37">
  <si>
    <t>ZONE EURO</t>
  </si>
  <si>
    <t>CANADA</t>
  </si>
  <si>
    <t>UNITED KINGDOM</t>
  </si>
  <si>
    <t>UNITED STATE</t>
  </si>
  <si>
    <t>EURO</t>
  </si>
  <si>
    <t>DENMARK</t>
  </si>
  <si>
    <t>GREAT BRITAIN</t>
  </si>
  <si>
    <t>NORWAY</t>
  </si>
  <si>
    <t>SWEDEN</t>
  </si>
  <si>
    <t>SWITZERLAND</t>
  </si>
  <si>
    <t>REP. CZECH</t>
  </si>
  <si>
    <t>USA</t>
  </si>
  <si>
    <t>€</t>
  </si>
  <si>
    <t>CAD</t>
  </si>
  <si>
    <t>DKK</t>
  </si>
  <si>
    <t>GBP</t>
  </si>
  <si>
    <t>NOK</t>
  </si>
  <si>
    <t>SEK</t>
  </si>
  <si>
    <t>CHF</t>
  </si>
  <si>
    <t>CZK</t>
  </si>
  <si>
    <t>USD</t>
  </si>
  <si>
    <t>Foreign currency to €</t>
  </si>
  <si>
    <t>RUSSIA</t>
  </si>
  <si>
    <t>RUB</t>
  </si>
  <si>
    <t>HUNGARIA</t>
  </si>
  <si>
    <t>HUF</t>
  </si>
  <si>
    <t>SERBIA</t>
  </si>
  <si>
    <t>CZECH REP</t>
  </si>
  <si>
    <t>RSD</t>
  </si>
  <si>
    <t>Rate: 11/05/16</t>
  </si>
  <si>
    <t xml:space="preserve">Evol </t>
  </si>
  <si>
    <t>*Dinar serbe(RSD): source National Bank of Serbia</t>
  </si>
  <si>
    <t>AUSTRALIA</t>
  </si>
  <si>
    <t>AUD</t>
  </si>
  <si>
    <t>NEW ZEALAND</t>
  </si>
  <si>
    <t>NZD</t>
  </si>
  <si>
    <t>European Central Bank - 15/12/20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</si>
</sst>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&quot;"/>
    <numFmt numFmtId="173" formatCode="#,##0.0&quot; &quot;"/>
    <numFmt numFmtId="174" formatCode="#,##0.00000"/>
    <numFmt numFmtId="175" formatCode="@*."/>
    <numFmt numFmtId="176" formatCode="#,##0.0000&quot;&quot;"/>
    <numFmt numFmtId="177" formatCode="#,##0.0000&quot; €&quot;"/>
    <numFmt numFmtId="178" formatCode="#,##0.00&quot; &quot;"/>
    <numFmt numFmtId="179" formatCode="#,##0.000&quot; &quot;"/>
    <numFmt numFmtId="180" formatCode="#,##0.0000&quot; &quot;"/>
    <numFmt numFmtId="181" formatCode="#,##0.00000&quot; &quot;"/>
    <numFmt numFmtId="182" formatCode="#,##0.0000"/>
    <numFmt numFmtId="183" formatCode="#,##0.000"/>
    <numFmt numFmtId="184" formatCode="0.000"/>
    <numFmt numFmtId="185" formatCode="0.0"/>
    <numFmt numFmtId="186" formatCode="0.0000"/>
    <numFmt numFmtId="187" formatCode="_-* #,##0.0\ _€_-;\-* #,##0.0\ _€_-;_-* &quot;-&quot;??\ _€_-;_-@_-"/>
    <numFmt numFmtId="188" formatCode="_-* #,##0\ _€_-;\-* #,##0\ _€_-;_-* &quot;-&quot;??\ _€_-;_-@_-"/>
    <numFmt numFmtId="189" formatCode="_-* #,##0.000\ _€_-;\-* #,##0.000\ _€_-;_-* &quot;-&quot;??\ _€_-;_-@_-"/>
    <numFmt numFmtId="190" formatCode="_-* #,##0.0000\ _€_-;\-* #,##0.0000\ _€_-;_-* &quot;-&quot;??\ _€_-;_-@_-"/>
    <numFmt numFmtId="191" formatCode="_-* #,##0.00000\ _€_-;\-* #,##0.00000\ _€_-;_-* &quot;-&quot;??\ _€_-;_-@_-"/>
    <numFmt numFmtId="192" formatCode="_-* #,##0.000000\ _€_-;\-* #,##0.000000\ _€_-;_-* &quot;-&quot;??\ _€_-;_-@_-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000\ _€_-;\-* #,##0.00000\ _€_-;_-* &quot;-&quot;?????\ _€_-;_-@_-"/>
    <numFmt numFmtId="197" formatCode="_-* #,##0.0000\ _€_-;\-* #,##0.0000\ _€_-;_-* &quot;-&quot;????\ _€_-;_-@_-"/>
  </numFmts>
  <fonts count="48">
    <font>
      <sz val="10"/>
      <name val="Arial"/>
      <family val="0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2"/>
      <color indexed="10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sz val="11"/>
      <color rgb="FF3F3F76"/>
      <name val="Century Gothic"/>
      <family val="2"/>
    </font>
    <font>
      <b/>
      <sz val="11"/>
      <color theme="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FA7D00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9C0006"/>
      <name val="Century Gothic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8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3" fontId="4" fillId="0" borderId="0" xfId="0" applyNumberFormat="1" applyFont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Alignment="1">
      <alignment horizontal="center" vertical="center"/>
    </xf>
    <xf numFmtId="173" fontId="3" fillId="0" borderId="11" xfId="0" applyNumberFormat="1" applyFont="1" applyFill="1" applyBorder="1" applyAlignment="1">
      <alignment horizontal="left" vertical="center"/>
    </xf>
    <xf numFmtId="180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left" vertical="center"/>
    </xf>
    <xf numFmtId="180" fontId="6" fillId="34" borderId="11" xfId="0" applyNumberFormat="1" applyFont="1" applyFill="1" applyBorder="1" applyAlignment="1">
      <alignment horizontal="center" vertical="center"/>
    </xf>
    <xf numFmtId="181" fontId="6" fillId="34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90" fontId="4" fillId="0" borderId="11" xfId="46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71" fontId="2" fillId="0" borderId="11" xfId="46" applyFont="1" applyBorder="1" applyAlignment="1">
      <alignment horizontal="center" vertical="center"/>
    </xf>
    <xf numFmtId="0" fontId="46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46" fillId="0" borderId="0" xfId="0" applyNumberFormat="1" applyFont="1" applyAlignment="1">
      <alignment horizontal="right" vertical="top" shrinkToFi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5">
      <selection activeCell="H10" sqref="H10"/>
    </sheetView>
  </sheetViews>
  <sheetFormatPr defaultColWidth="89.28125" defaultRowHeight="15" customHeight="1"/>
  <cols>
    <col min="1" max="1" width="19.8515625" style="1" customWidth="1"/>
    <col min="2" max="2" width="9.421875" style="22" bestFit="1" customWidth="1"/>
    <col min="3" max="3" width="9.00390625" style="14" bestFit="1" customWidth="1"/>
    <col min="4" max="4" width="9.8515625" style="14" bestFit="1" customWidth="1"/>
    <col min="5" max="5" width="11.8515625" style="14" bestFit="1" customWidth="1"/>
    <col min="6" max="6" width="9.00390625" style="14" bestFit="1" customWidth="1"/>
    <col min="7" max="7" width="13.8515625" style="14" bestFit="1" customWidth="1"/>
    <col min="8" max="9" width="9.00390625" style="14" bestFit="1" customWidth="1"/>
    <col min="10" max="10" width="11.57421875" style="14" customWidth="1"/>
    <col min="11" max="11" width="9.00390625" style="14" bestFit="1" customWidth="1"/>
    <col min="12" max="12" width="11.8515625" style="14" bestFit="1" customWidth="1"/>
    <col min="13" max="13" width="9.421875" style="14" bestFit="1" customWidth="1"/>
    <col min="14" max="14" width="9.00390625" style="14" bestFit="1" customWidth="1"/>
    <col min="15" max="15" width="11.7109375" style="14" bestFit="1" customWidth="1"/>
    <col min="16" max="16" width="12.00390625" style="1" bestFit="1" customWidth="1"/>
    <col min="17" max="16384" width="89.28125" style="14" customWidth="1"/>
  </cols>
  <sheetData>
    <row r="1" spans="1:16" s="7" customFormat="1" ht="15" customHeight="1">
      <c r="A1" s="2"/>
      <c r="B1" s="3" t="s">
        <v>0</v>
      </c>
      <c r="C1" s="4" t="s">
        <v>1</v>
      </c>
      <c r="D1" s="5" t="s">
        <v>32</v>
      </c>
      <c r="E1" s="5" t="s">
        <v>34</v>
      </c>
      <c r="F1" s="5" t="s">
        <v>5</v>
      </c>
      <c r="G1" s="5" t="s">
        <v>2</v>
      </c>
      <c r="H1" s="5" t="s">
        <v>24</v>
      </c>
      <c r="I1" s="5" t="s">
        <v>7</v>
      </c>
      <c r="J1" s="5" t="s">
        <v>8</v>
      </c>
      <c r="K1" s="5" t="s">
        <v>26</v>
      </c>
      <c r="L1" s="5" t="s">
        <v>9</v>
      </c>
      <c r="M1" s="5" t="s">
        <v>27</v>
      </c>
      <c r="N1" s="5" t="s">
        <v>22</v>
      </c>
      <c r="O1" s="5" t="s">
        <v>3</v>
      </c>
      <c r="P1" s="6"/>
    </row>
    <row r="2" spans="1:16" s="11" customFormat="1" ht="15" customHeight="1">
      <c r="A2" s="8" t="s">
        <v>4</v>
      </c>
      <c r="B2" s="9"/>
      <c r="C2" s="10">
        <f>1/CDN</f>
        <v>1.5473</v>
      </c>
      <c r="D2" s="10">
        <f>1/AUD</f>
        <v>1.6113</v>
      </c>
      <c r="E2" s="10">
        <f>1/NZD</f>
        <v>1.7173999999999998</v>
      </c>
      <c r="F2" s="10">
        <f>1/DK</f>
        <v>7.442699999999999</v>
      </c>
      <c r="G2" s="10">
        <f>1/gb</f>
        <v>0.9079500000000001</v>
      </c>
      <c r="H2" s="10">
        <f>1/HUF</f>
        <v>355.32</v>
      </c>
      <c r="I2" s="10">
        <f>1/N</f>
        <v>10.614</v>
      </c>
      <c r="J2" s="10">
        <f>1/S</f>
        <v>10.1928</v>
      </c>
      <c r="K2" s="10">
        <f>1/RSD</f>
        <v>117.2335</v>
      </c>
      <c r="L2" s="10">
        <f>1/CH</f>
        <v>1.077</v>
      </c>
      <c r="M2" s="10">
        <f>1/CZK</f>
        <v>26.361</v>
      </c>
      <c r="N2" s="10">
        <f>1/RUB</f>
        <v>89.4183</v>
      </c>
      <c r="O2" s="10">
        <f>1/US</f>
        <v>1.214</v>
      </c>
      <c r="P2" s="8" t="s">
        <v>4</v>
      </c>
    </row>
    <row r="3" spans="1:16" s="11" customFormat="1" ht="15" customHeight="1">
      <c r="A3" s="8" t="s">
        <v>1</v>
      </c>
      <c r="B3" s="9">
        <f>SUM(CDN)</f>
        <v>0.6462870807212564</v>
      </c>
      <c r="C3" s="10">
        <f aca="true" t="shared" si="0" ref="C3:C15">B3/CDN</f>
        <v>1</v>
      </c>
      <c r="D3" s="10">
        <f>B3/AUD</f>
        <v>1.0413623731661605</v>
      </c>
      <c r="E3" s="10">
        <f aca="true" t="shared" si="1" ref="E3:E15">B3/NZD</f>
        <v>1.1099334324306858</v>
      </c>
      <c r="F3" s="10">
        <f aca="true" t="shared" si="2" ref="F3:F15">B3/DK</f>
        <v>4.810120855684095</v>
      </c>
      <c r="G3" s="10">
        <f aca="true" t="shared" si="3" ref="G3:G15">B3/gb</f>
        <v>0.5867963549408648</v>
      </c>
      <c r="H3" s="10">
        <f aca="true" t="shared" si="4" ref="H3:H15">B3/HUF</f>
        <v>229.63872552187684</v>
      </c>
      <c r="I3" s="10">
        <f aca="true" t="shared" si="5" ref="I3:I15">B3/N</f>
        <v>6.859691074775416</v>
      </c>
      <c r="J3" s="10">
        <f>B3/S</f>
        <v>6.587474956375622</v>
      </c>
      <c r="K3" s="10">
        <f aca="true" t="shared" si="6" ref="K3:K15">B3/RSD</f>
        <v>75.76649647773542</v>
      </c>
      <c r="L3" s="10">
        <f aca="true" t="shared" si="7" ref="L3:L15">B3/CH</f>
        <v>0.6960511859367932</v>
      </c>
      <c r="M3" s="10">
        <f aca="true" t="shared" si="8" ref="M3:M15">B3/CZK</f>
        <v>17.03677373489304</v>
      </c>
      <c r="N3" s="10">
        <f aca="true" t="shared" si="9" ref="N3:N15">B3/RUB</f>
        <v>57.78989207005752</v>
      </c>
      <c r="O3" s="10">
        <f aca="true" t="shared" si="10" ref="O3:O13">B3/US</f>
        <v>0.7845925159956053</v>
      </c>
      <c r="P3" s="8" t="s">
        <v>1</v>
      </c>
    </row>
    <row r="4" spans="1:16" s="11" customFormat="1" ht="15" customHeight="1">
      <c r="A4" s="8" t="s">
        <v>32</v>
      </c>
      <c r="B4" s="9">
        <f>AUD</f>
        <v>0.6206168931918327</v>
      </c>
      <c r="C4" s="10">
        <f t="shared" si="0"/>
        <v>0.9602805188357226</v>
      </c>
      <c r="D4" s="10">
        <f aca="true" t="shared" si="11" ref="D4:D15">B4/AUD</f>
        <v>1</v>
      </c>
      <c r="E4" s="10">
        <f t="shared" si="1"/>
        <v>1.0658474523676533</v>
      </c>
      <c r="F4" s="10">
        <f t="shared" si="2"/>
        <v>4.619065350958853</v>
      </c>
      <c r="G4" s="10">
        <f t="shared" si="3"/>
        <v>0.5634891081735245</v>
      </c>
      <c r="H4" s="10">
        <f t="shared" si="4"/>
        <v>220.517594488922</v>
      </c>
      <c r="I4" s="10">
        <f t="shared" si="5"/>
        <v>6.587227704338113</v>
      </c>
      <c r="J4" s="10">
        <f>B4/S</f>
        <v>6.325823868925712</v>
      </c>
      <c r="K4" s="10">
        <f t="shared" si="6"/>
        <v>72.75709054800473</v>
      </c>
      <c r="L4" s="10">
        <f t="shared" si="7"/>
        <v>0.6684043939676038</v>
      </c>
      <c r="M4" s="10">
        <f t="shared" si="8"/>
        <v>16.360081921429902</v>
      </c>
      <c r="N4" s="10">
        <f t="shared" si="9"/>
        <v>55.49450754049525</v>
      </c>
      <c r="O4" s="10">
        <f t="shared" si="10"/>
        <v>0.7534289083348849</v>
      </c>
      <c r="P4" s="8" t="s">
        <v>32</v>
      </c>
    </row>
    <row r="5" spans="1:16" s="11" customFormat="1" ht="15" customHeight="1">
      <c r="A5" s="8" t="s">
        <v>34</v>
      </c>
      <c r="B5" s="9">
        <f>NZD</f>
        <v>0.5822755327821125</v>
      </c>
      <c r="C5" s="10">
        <f>B5/CDN</f>
        <v>0.9009549318737626</v>
      </c>
      <c r="D5" s="10">
        <f>B5/AUD</f>
        <v>0.9382205659718179</v>
      </c>
      <c r="E5" s="10">
        <f t="shared" si="1"/>
        <v>1</v>
      </c>
      <c r="F5" s="10">
        <f>B5/DK</f>
        <v>4.3337021078374285</v>
      </c>
      <c r="G5" s="10">
        <f>B5/gb</f>
        <v>0.5286770699895191</v>
      </c>
      <c r="H5" s="10">
        <f>B5/HUF</f>
        <v>206.89414230814023</v>
      </c>
      <c r="I5" s="10">
        <f>B5/N</f>
        <v>6.180272504949343</v>
      </c>
      <c r="J5" s="10">
        <f>B5/S</f>
        <v>5.935018050541516</v>
      </c>
      <c r="K5" s="10">
        <f>B5/RSD</f>
        <v>68.2621986724118</v>
      </c>
      <c r="L5" s="10">
        <f>B5/CH</f>
        <v>0.6271107488063352</v>
      </c>
      <c r="M5" s="10">
        <f>B5/CZK</f>
        <v>15.34936531966927</v>
      </c>
      <c r="N5" s="10">
        <f>B5/RUB</f>
        <v>52.066088272970774</v>
      </c>
      <c r="O5" s="10">
        <f>B5/US</f>
        <v>0.7068824967974846</v>
      </c>
      <c r="P5" s="8" t="s">
        <v>34</v>
      </c>
    </row>
    <row r="6" spans="1:16" s="11" customFormat="1" ht="15" customHeight="1">
      <c r="A6" s="8" t="s">
        <v>5</v>
      </c>
      <c r="B6" s="9">
        <f>SUM(DK)</f>
        <v>0.13435984253026456</v>
      </c>
      <c r="C6" s="10">
        <f>B6/CDN</f>
        <v>0.20789498434707834</v>
      </c>
      <c r="D6" s="10">
        <f t="shared" si="11"/>
        <v>0.2164940142690153</v>
      </c>
      <c r="E6" s="10">
        <f t="shared" si="1"/>
        <v>0.23074959356147634</v>
      </c>
      <c r="F6" s="10">
        <f t="shared" si="2"/>
        <v>1</v>
      </c>
      <c r="G6" s="10">
        <f t="shared" si="3"/>
        <v>0.12199201902535373</v>
      </c>
      <c r="H6" s="10">
        <f t="shared" si="4"/>
        <v>47.740739247853604</v>
      </c>
      <c r="I6" s="10">
        <f t="shared" si="5"/>
        <v>1.426095368616228</v>
      </c>
      <c r="J6" s="10">
        <f aca="true" t="shared" si="12" ref="J6:J15">B6/S</f>
        <v>1.3695030029424806</v>
      </c>
      <c r="K6" s="10">
        <f t="shared" si="6"/>
        <v>15.751474599271772</v>
      </c>
      <c r="L6" s="10">
        <f t="shared" si="7"/>
        <v>0.14470555040509492</v>
      </c>
      <c r="M6" s="10">
        <f t="shared" si="8"/>
        <v>3.541859808940304</v>
      </c>
      <c r="N6" s="10">
        <f t="shared" si="9"/>
        <v>12.014228707323955</v>
      </c>
      <c r="O6" s="10">
        <f t="shared" si="10"/>
        <v>0.16311284883174118</v>
      </c>
      <c r="P6" s="8" t="s">
        <v>5</v>
      </c>
    </row>
    <row r="7" spans="1:16" s="11" customFormat="1" ht="15" customHeight="1">
      <c r="A7" s="8" t="s">
        <v>6</v>
      </c>
      <c r="B7" s="9">
        <f>SUM(gb)</f>
        <v>1.101382234704554</v>
      </c>
      <c r="C7" s="10">
        <f t="shared" si="0"/>
        <v>1.7041687317583565</v>
      </c>
      <c r="D7" s="10">
        <f t="shared" si="11"/>
        <v>1.774657194779448</v>
      </c>
      <c r="E7" s="10">
        <f t="shared" si="1"/>
        <v>1.891513849881601</v>
      </c>
      <c r="F7" s="10">
        <f t="shared" si="2"/>
        <v>8.197257558235584</v>
      </c>
      <c r="G7" s="10">
        <f t="shared" si="3"/>
        <v>1</v>
      </c>
      <c r="H7" s="10">
        <f t="shared" si="4"/>
        <v>391.34313563522215</v>
      </c>
      <c r="I7" s="10">
        <f t="shared" si="5"/>
        <v>11.69007103915414</v>
      </c>
      <c r="J7" s="10">
        <f t="shared" si="12"/>
        <v>11.226168841896579</v>
      </c>
      <c r="K7" s="10">
        <f t="shared" si="6"/>
        <v>129.11889421223634</v>
      </c>
      <c r="L7" s="10">
        <f t="shared" si="7"/>
        <v>1.1861886667768047</v>
      </c>
      <c r="M7" s="10">
        <f t="shared" si="8"/>
        <v>29.033537089046753</v>
      </c>
      <c r="N7" s="10">
        <f t="shared" si="9"/>
        <v>98.48372707748223</v>
      </c>
      <c r="O7" s="10">
        <f>B7/US</f>
        <v>1.3370780329313285</v>
      </c>
      <c r="P7" s="8" t="s">
        <v>6</v>
      </c>
    </row>
    <row r="8" spans="1:16" s="11" customFormat="1" ht="15" customHeight="1">
      <c r="A8" s="8" t="s">
        <v>24</v>
      </c>
      <c r="B8" s="9">
        <f>SUM(HUF)</f>
        <v>0.002814364516492176</v>
      </c>
      <c r="C8" s="10">
        <f t="shared" si="0"/>
        <v>0.0043546662163683435</v>
      </c>
      <c r="D8" s="10">
        <f t="shared" si="11"/>
        <v>0.004534785545423844</v>
      </c>
      <c r="E8" s="10">
        <f t="shared" si="1"/>
        <v>0.004833389620623663</v>
      </c>
      <c r="F8" s="10">
        <f t="shared" si="2"/>
        <v>0.020946470786896317</v>
      </c>
      <c r="G8" s="10">
        <f>B8/gb</f>
        <v>0.0025553022627490714</v>
      </c>
      <c r="H8" s="10">
        <f t="shared" si="4"/>
        <v>1</v>
      </c>
      <c r="I8" s="10">
        <f>B8/N</f>
        <v>0.029871664978047958</v>
      </c>
      <c r="J8" s="10">
        <f>B8/S</f>
        <v>0.02868625464370145</v>
      </c>
      <c r="K8" s="10">
        <f t="shared" si="6"/>
        <v>0.32993780254418553</v>
      </c>
      <c r="L8" s="10">
        <f>B8/CH</f>
        <v>0.0030310705842620735</v>
      </c>
      <c r="M8" s="10">
        <f>B8/CZK</f>
        <v>0.07418946301925025</v>
      </c>
      <c r="N8" s="10">
        <f t="shared" si="9"/>
        <v>0.25165569064505233</v>
      </c>
      <c r="O8" s="10">
        <f>B8/US</f>
        <v>0.0034166385230215016</v>
      </c>
      <c r="P8" s="8" t="s">
        <v>24</v>
      </c>
    </row>
    <row r="9" spans="1:16" s="11" customFormat="1" ht="15" customHeight="1">
      <c r="A9" s="8" t="s">
        <v>7</v>
      </c>
      <c r="B9" s="9">
        <f>N</f>
        <v>0.09421518748822309</v>
      </c>
      <c r="C9" s="10">
        <f t="shared" si="0"/>
        <v>0.1457791596005276</v>
      </c>
      <c r="D9" s="10">
        <f t="shared" si="11"/>
        <v>0.15180893159977388</v>
      </c>
      <c r="E9" s="10">
        <f t="shared" si="1"/>
        <v>0.16180516299227432</v>
      </c>
      <c r="F9" s="10">
        <f t="shared" si="2"/>
        <v>0.701215375918598</v>
      </c>
      <c r="G9" s="10">
        <f t="shared" si="3"/>
        <v>0.08554267947993216</v>
      </c>
      <c r="H9" s="10">
        <f t="shared" si="4"/>
        <v>33.47654041831543</v>
      </c>
      <c r="I9" s="10">
        <f t="shared" si="5"/>
        <v>1</v>
      </c>
      <c r="J9" s="10">
        <f t="shared" si="12"/>
        <v>0.9603165630299603</v>
      </c>
      <c r="K9" s="10">
        <f t="shared" si="6"/>
        <v>11.045176182400603</v>
      </c>
      <c r="L9" s="10">
        <f t="shared" si="7"/>
        <v>0.10146975692481627</v>
      </c>
      <c r="M9" s="10">
        <f t="shared" si="8"/>
        <v>2.483606557377049</v>
      </c>
      <c r="N9" s="10">
        <f t="shared" si="9"/>
        <v>8.42456189937818</v>
      </c>
      <c r="O9" s="10">
        <f t="shared" si="10"/>
        <v>0.11437723761070283</v>
      </c>
      <c r="P9" s="8" t="s">
        <v>7</v>
      </c>
    </row>
    <row r="10" spans="1:16" s="11" customFormat="1" ht="15" customHeight="1">
      <c r="A10" s="8" t="s">
        <v>26</v>
      </c>
      <c r="B10" s="9">
        <f>RSD</f>
        <v>0.008529985029876272</v>
      </c>
      <c r="C10" s="10">
        <f>B10/CDN</f>
        <v>0.013198445836727555</v>
      </c>
      <c r="D10" s="10">
        <f t="shared" si="11"/>
        <v>0.013744364878639637</v>
      </c>
      <c r="E10" s="10">
        <f t="shared" si="1"/>
        <v>0.01464939629030951</v>
      </c>
      <c r="F10" s="10">
        <f t="shared" si="2"/>
        <v>0.06348611958186012</v>
      </c>
      <c r="G10" s="10">
        <f>B10/gb</f>
        <v>0.0077447999078761615</v>
      </c>
      <c r="H10" s="10">
        <f>B10/HUF</f>
        <v>3.030874280815637</v>
      </c>
      <c r="I10" s="10">
        <f>B10/N</f>
        <v>0.09053726110710676</v>
      </c>
      <c r="J10" s="10">
        <f>B10/S</f>
        <v>0.08694443141252287</v>
      </c>
      <c r="K10" s="10">
        <f>B10/RSD</f>
        <v>1</v>
      </c>
      <c r="L10" s="10">
        <f>B10/CH</f>
        <v>0.009186793877176745</v>
      </c>
      <c r="M10" s="10">
        <f>B10/CZK</f>
        <v>0.2248589353725684</v>
      </c>
      <c r="N10" s="10">
        <f>B10/RUB</f>
        <v>0.7627367603969855</v>
      </c>
      <c r="O10" s="10">
        <f>B10/US</f>
        <v>0.010355401826269794</v>
      </c>
      <c r="P10" s="8" t="s">
        <v>26</v>
      </c>
    </row>
    <row r="11" spans="1:16" s="11" customFormat="1" ht="15" customHeight="1">
      <c r="A11" s="8" t="s">
        <v>8</v>
      </c>
      <c r="B11" s="9">
        <f>S</f>
        <v>0.09810846872302018</v>
      </c>
      <c r="C11" s="10">
        <f t="shared" si="0"/>
        <v>0.1518032336551291</v>
      </c>
      <c r="D11" s="10">
        <f t="shared" si="11"/>
        <v>0.1580821756534024</v>
      </c>
      <c r="E11" s="10">
        <f t="shared" si="1"/>
        <v>0.16849148418491483</v>
      </c>
      <c r="F11" s="10">
        <f t="shared" si="2"/>
        <v>0.7301919001648223</v>
      </c>
      <c r="G11" s="10">
        <f t="shared" si="3"/>
        <v>0.08907758417706618</v>
      </c>
      <c r="H11" s="10">
        <f t="shared" si="4"/>
        <v>34.85990110666353</v>
      </c>
      <c r="I11" s="10">
        <f t="shared" si="5"/>
        <v>1.0413232870261362</v>
      </c>
      <c r="J11" s="10">
        <f>B11/S</f>
        <v>1</v>
      </c>
      <c r="K11" s="10">
        <f t="shared" si="6"/>
        <v>11.501599168040187</v>
      </c>
      <c r="L11" s="10">
        <f t="shared" si="7"/>
        <v>0.10566282081469273</v>
      </c>
      <c r="M11" s="10">
        <f t="shared" si="8"/>
        <v>2.586237344007535</v>
      </c>
      <c r="N11" s="10">
        <f t="shared" si="9"/>
        <v>8.772692488815634</v>
      </c>
      <c r="O11" s="10">
        <f t="shared" si="10"/>
        <v>0.11910368102974649</v>
      </c>
      <c r="P11" s="8" t="s">
        <v>8</v>
      </c>
    </row>
    <row r="12" spans="1:16" s="11" customFormat="1" ht="15" customHeight="1">
      <c r="A12" s="8" t="s">
        <v>9</v>
      </c>
      <c r="B12" s="9">
        <f>CH</f>
        <v>0.9285051067780873</v>
      </c>
      <c r="C12" s="10">
        <f t="shared" si="0"/>
        <v>1.4366759517177343</v>
      </c>
      <c r="D12" s="10">
        <f t="shared" si="11"/>
        <v>1.496100278551532</v>
      </c>
      <c r="E12" s="10">
        <f t="shared" si="1"/>
        <v>1.594614670380687</v>
      </c>
      <c r="F12" s="10">
        <f t="shared" si="2"/>
        <v>6.91058495821727</v>
      </c>
      <c r="G12" s="10">
        <f t="shared" si="3"/>
        <v>0.8430362116991644</v>
      </c>
      <c r="H12" s="10">
        <f t="shared" si="4"/>
        <v>329.91643454038996</v>
      </c>
      <c r="I12" s="10">
        <f t="shared" si="5"/>
        <v>9.855153203342619</v>
      </c>
      <c r="J12" s="10">
        <f t="shared" si="12"/>
        <v>9.464066852367688</v>
      </c>
      <c r="K12" s="10">
        <f t="shared" si="6"/>
        <v>108.8519034354689</v>
      </c>
      <c r="L12" s="10">
        <f t="shared" si="7"/>
        <v>1</v>
      </c>
      <c r="M12" s="10">
        <f t="shared" si="8"/>
        <v>24.47632311977716</v>
      </c>
      <c r="N12" s="10">
        <f t="shared" si="9"/>
        <v>83.02534818941504</v>
      </c>
      <c r="O12" s="10">
        <f t="shared" si="10"/>
        <v>1.1272051996285979</v>
      </c>
      <c r="P12" s="8" t="s">
        <v>9</v>
      </c>
    </row>
    <row r="13" spans="1:16" s="11" customFormat="1" ht="15" customHeight="1">
      <c r="A13" s="8" t="s">
        <v>10</v>
      </c>
      <c r="B13" s="9">
        <f>CZK</f>
        <v>0.037934827965555175</v>
      </c>
      <c r="C13" s="10">
        <f>B13/CDN</f>
        <v>0.05869655931110352</v>
      </c>
      <c r="D13" s="10">
        <f t="shared" si="11"/>
        <v>0.06112438830089906</v>
      </c>
      <c r="E13" s="10">
        <f t="shared" si="1"/>
        <v>0.06514927354804445</v>
      </c>
      <c r="F13" s="10">
        <f t="shared" si="2"/>
        <v>0.2823375440992375</v>
      </c>
      <c r="G13" s="10">
        <f t="shared" si="3"/>
        <v>0.034442927051325824</v>
      </c>
      <c r="H13" s="10">
        <f t="shared" si="4"/>
        <v>13.479003072721065</v>
      </c>
      <c r="I13" s="10">
        <f t="shared" si="5"/>
        <v>0.4026402640264027</v>
      </c>
      <c r="J13" s="10">
        <f t="shared" si="12"/>
        <v>0.38666211448731075</v>
      </c>
      <c r="K13" s="10">
        <f t="shared" si="6"/>
        <v>4.4472326542999125</v>
      </c>
      <c r="L13" s="10">
        <f t="shared" si="7"/>
        <v>0.04085580971890292</v>
      </c>
      <c r="M13" s="10">
        <f>B13/CZK</f>
        <v>1</v>
      </c>
      <c r="N13" s="10">
        <f t="shared" si="9"/>
        <v>3.392067827472402</v>
      </c>
      <c r="O13" s="10">
        <f t="shared" si="10"/>
        <v>0.04605288115018398</v>
      </c>
      <c r="P13" s="8" t="s">
        <v>10</v>
      </c>
    </row>
    <row r="14" spans="1:16" s="11" customFormat="1" ht="15" customHeight="1">
      <c r="A14" s="8" t="s">
        <v>22</v>
      </c>
      <c r="B14" s="9">
        <f>SUM(RUB)</f>
        <v>0.011183393108569499</v>
      </c>
      <c r="C14" s="10">
        <f>B14/CDN</f>
        <v>0.017304064156889586</v>
      </c>
      <c r="D14" s="10">
        <f t="shared" si="11"/>
        <v>0.018019801315838035</v>
      </c>
      <c r="E14" s="10">
        <f t="shared" si="1"/>
        <v>0.019206359324657255</v>
      </c>
      <c r="F14" s="10">
        <f t="shared" si="2"/>
        <v>0.0832346398891502</v>
      </c>
      <c r="G14" s="10">
        <f>B14/gb</f>
        <v>0.010153961772925678</v>
      </c>
      <c r="H14" s="10">
        <f t="shared" si="4"/>
        <v>3.973683239336914</v>
      </c>
      <c r="I14" s="10">
        <f>B14/N</f>
        <v>0.11870053445435667</v>
      </c>
      <c r="J14" s="10">
        <f>B14/S</f>
        <v>0.11399008927702718</v>
      </c>
      <c r="K14" s="10">
        <f t="shared" si="6"/>
        <v>1.3110683159934824</v>
      </c>
      <c r="L14" s="10">
        <f>B14/CH</f>
        <v>0.01204451437792935</v>
      </c>
      <c r="M14" s="10">
        <f>B14/CZK</f>
        <v>0.29480542573500057</v>
      </c>
      <c r="N14" s="10">
        <f>B14/RUB</f>
        <v>1</v>
      </c>
      <c r="O14" s="10">
        <f>B14/US</f>
        <v>0.01357663923380337</v>
      </c>
      <c r="P14" s="8" t="s">
        <v>22</v>
      </c>
    </row>
    <row r="15" spans="1:16" s="11" customFormat="1" ht="15" customHeight="1">
      <c r="A15" s="8" t="s">
        <v>11</v>
      </c>
      <c r="B15" s="9">
        <f>SUM(US)</f>
        <v>0.8237232289950577</v>
      </c>
      <c r="C15" s="10">
        <f t="shared" si="0"/>
        <v>1.2745469522240527</v>
      </c>
      <c r="D15" s="10">
        <f t="shared" si="11"/>
        <v>1.3272652388797366</v>
      </c>
      <c r="E15" s="10">
        <f t="shared" si="1"/>
        <v>1.414662273476112</v>
      </c>
      <c r="F15" s="10">
        <f t="shared" si="2"/>
        <v>6.130724876441516</v>
      </c>
      <c r="G15" s="10">
        <f t="shared" si="3"/>
        <v>0.7478995057660627</v>
      </c>
      <c r="H15" s="10">
        <f t="shared" si="4"/>
        <v>292.68533772652387</v>
      </c>
      <c r="I15" s="10">
        <f t="shared" si="5"/>
        <v>8.742998352553544</v>
      </c>
      <c r="J15" s="10">
        <f t="shared" si="12"/>
        <v>8.396046128500824</v>
      </c>
      <c r="K15" s="10">
        <f t="shared" si="6"/>
        <v>96.5679571663921</v>
      </c>
      <c r="L15" s="10">
        <f t="shared" si="7"/>
        <v>0.8871499176276771</v>
      </c>
      <c r="M15" s="10">
        <f t="shared" si="8"/>
        <v>21.714168039538716</v>
      </c>
      <c r="N15" s="10">
        <f t="shared" si="9"/>
        <v>73.65593080724877</v>
      </c>
      <c r="O15" s="10">
        <f>B15/US</f>
        <v>1</v>
      </c>
      <c r="P15" s="8" t="s">
        <v>11</v>
      </c>
    </row>
    <row r="16" spans="2:15" ht="15" customHeight="1">
      <c r="B16" s="12" t="s">
        <v>0</v>
      </c>
      <c r="C16" s="13" t="s">
        <v>1</v>
      </c>
      <c r="D16" s="13" t="s">
        <v>32</v>
      </c>
      <c r="E16" s="13" t="s">
        <v>34</v>
      </c>
      <c r="F16" s="13" t="s">
        <v>5</v>
      </c>
      <c r="G16" s="13" t="s">
        <v>2</v>
      </c>
      <c r="H16" s="13" t="s">
        <v>24</v>
      </c>
      <c r="I16" s="13" t="s">
        <v>7</v>
      </c>
      <c r="J16" s="13" t="s">
        <v>8</v>
      </c>
      <c r="K16" s="13" t="s">
        <v>26</v>
      </c>
      <c r="L16" s="13" t="s">
        <v>9</v>
      </c>
      <c r="M16" s="13" t="s">
        <v>27</v>
      </c>
      <c r="N16" s="13" t="s">
        <v>22</v>
      </c>
      <c r="O16" s="13" t="s">
        <v>3</v>
      </c>
    </row>
    <row r="17" spans="1:16" s="7" customFormat="1" ht="15" customHeight="1">
      <c r="A17" s="1"/>
      <c r="B17" s="12" t="s">
        <v>12</v>
      </c>
      <c r="C17" s="13" t="s">
        <v>13</v>
      </c>
      <c r="D17" s="13" t="s">
        <v>33</v>
      </c>
      <c r="E17" s="13" t="s">
        <v>35</v>
      </c>
      <c r="F17" s="13" t="s">
        <v>14</v>
      </c>
      <c r="G17" s="13" t="s">
        <v>15</v>
      </c>
      <c r="H17" s="13" t="s">
        <v>25</v>
      </c>
      <c r="I17" s="13" t="s">
        <v>16</v>
      </c>
      <c r="J17" s="13" t="s">
        <v>17</v>
      </c>
      <c r="K17" s="13" t="s">
        <v>28</v>
      </c>
      <c r="L17" s="13" t="s">
        <v>18</v>
      </c>
      <c r="M17" s="13" t="s">
        <v>19</v>
      </c>
      <c r="N17" s="13" t="s">
        <v>23</v>
      </c>
      <c r="O17" s="13" t="s">
        <v>20</v>
      </c>
      <c r="P17" s="15"/>
    </row>
    <row r="18" spans="1:15" ht="15" customHeight="1">
      <c r="A18" s="16" t="s">
        <v>21</v>
      </c>
      <c r="B18" s="9">
        <v>1</v>
      </c>
      <c r="C18" s="17">
        <f aca="true" t="shared" si="13" ref="C18:O18">1/C19</f>
        <v>0.6462870807212564</v>
      </c>
      <c r="D18" s="17">
        <f>1/D19</f>
        <v>0.6206168931918327</v>
      </c>
      <c r="E18" s="17">
        <f>1/E19</f>
        <v>0.5822755327821125</v>
      </c>
      <c r="F18" s="17">
        <f t="shared" si="13"/>
        <v>0.13435984253026456</v>
      </c>
      <c r="G18" s="17">
        <f t="shared" si="13"/>
        <v>1.101382234704554</v>
      </c>
      <c r="H18" s="17">
        <f t="shared" si="13"/>
        <v>0.002814364516492176</v>
      </c>
      <c r="I18" s="17">
        <f>1/I19</f>
        <v>0.09421518748822309</v>
      </c>
      <c r="J18" s="17">
        <f t="shared" si="13"/>
        <v>0.09810846872302018</v>
      </c>
      <c r="K18" s="17">
        <f t="shared" si="13"/>
        <v>0.008529985029876272</v>
      </c>
      <c r="L18" s="17">
        <f t="shared" si="13"/>
        <v>0.9285051067780873</v>
      </c>
      <c r="M18" s="17">
        <f>1/M19</f>
        <v>0.037934827965555175</v>
      </c>
      <c r="N18" s="17">
        <f>1/N19</f>
        <v>0.011183393108569499</v>
      </c>
      <c r="O18" s="17">
        <f t="shared" si="13"/>
        <v>0.8237232289950577</v>
      </c>
    </row>
    <row r="19" spans="1:16" s="21" customFormat="1" ht="15" customHeight="1">
      <c r="A19" s="18"/>
      <c r="B19" s="19"/>
      <c r="C19" s="20">
        <v>1.5473</v>
      </c>
      <c r="D19" s="20">
        <v>1.6113</v>
      </c>
      <c r="E19" s="20">
        <v>1.7174</v>
      </c>
      <c r="F19" s="20">
        <v>7.4427</v>
      </c>
      <c r="G19" s="20">
        <v>0.90795</v>
      </c>
      <c r="H19" s="20">
        <v>355.32</v>
      </c>
      <c r="I19" s="20">
        <v>10.614</v>
      </c>
      <c r="J19" s="20">
        <v>10.1928</v>
      </c>
      <c r="K19" s="20">
        <v>117.2335</v>
      </c>
      <c r="L19" s="20">
        <v>1.077</v>
      </c>
      <c r="M19" s="20">
        <v>26.361</v>
      </c>
      <c r="N19" s="20">
        <v>89.4183</v>
      </c>
      <c r="O19" s="20">
        <v>1.214</v>
      </c>
      <c r="P19" s="18"/>
    </row>
    <row r="20" ht="15" customHeight="1">
      <c r="A20" s="15"/>
    </row>
    <row r="21" spans="1:15" ht="15" customHeight="1">
      <c r="A21" s="15"/>
      <c r="I21" s="28"/>
      <c r="J21" s="28"/>
      <c r="L21" s="29"/>
      <c r="M21" s="30"/>
      <c r="N21" s="28"/>
      <c r="O21" s="28"/>
    </row>
    <row r="22" spans="1:3" ht="15.75" customHeight="1">
      <c r="A22" s="23"/>
      <c r="B22" s="23"/>
      <c r="C22" s="23"/>
    </row>
    <row r="23" spans="1:6" ht="15" customHeight="1">
      <c r="A23" s="24" t="s">
        <v>36</v>
      </c>
      <c r="C23" s="24"/>
      <c r="D23" s="24"/>
      <c r="E23" s="24"/>
      <c r="F23" s="24"/>
    </row>
    <row r="24" ht="15" customHeight="1">
      <c r="A24" s="24" t="s">
        <v>31</v>
      </c>
    </row>
    <row r="25" spans="1:15" ht="15" customHeight="1" hidden="1">
      <c r="A25" s="15" t="s">
        <v>29</v>
      </c>
      <c r="B25" s="25">
        <v>1</v>
      </c>
      <c r="C25" s="25">
        <v>0.6809</v>
      </c>
      <c r="D25" s="25">
        <v>0.134392</v>
      </c>
      <c r="E25" s="25"/>
      <c r="F25" s="25">
        <v>0.134392</v>
      </c>
      <c r="G25" s="25">
        <v>1.2665</v>
      </c>
      <c r="H25" s="25">
        <v>0.003172</v>
      </c>
      <c r="I25" s="25">
        <v>0.107</v>
      </c>
      <c r="J25" s="25">
        <v>0.1076</v>
      </c>
      <c r="K25" s="25"/>
      <c r="L25" s="25">
        <v>0.901</v>
      </c>
      <c r="M25" s="25">
        <v>0.03701</v>
      </c>
      <c r="N25" s="25">
        <v>0.01333</v>
      </c>
      <c r="O25" s="25">
        <v>0.8765</v>
      </c>
    </row>
    <row r="26" ht="15" customHeight="1" hidden="1"/>
    <row r="27" spans="1:15" ht="15" customHeight="1" hidden="1">
      <c r="A27" s="1" t="s">
        <v>30</v>
      </c>
      <c r="B27" s="26"/>
      <c r="C27" s="27">
        <f aca="true" t="shared" si="14" ref="C27:O27">SUM(C18-C25)/C18*100</f>
        <v>-5.355656999999988</v>
      </c>
      <c r="D27" s="27">
        <f t="shared" si="14"/>
        <v>78.34541704</v>
      </c>
      <c r="E27" s="27"/>
      <c r="F27" s="27">
        <f t="shared" si="14"/>
        <v>-0.02393384000000327</v>
      </c>
      <c r="G27" s="27">
        <f t="shared" si="14"/>
        <v>-14.991867500000009</v>
      </c>
      <c r="H27" s="27">
        <f t="shared" si="14"/>
        <v>-12.707503999999997</v>
      </c>
      <c r="I27" s="27">
        <f t="shared" si="14"/>
        <v>-13.56980000000001</v>
      </c>
      <c r="J27" s="27">
        <f t="shared" si="14"/>
        <v>-9.674527999999997</v>
      </c>
      <c r="K27" s="27">
        <f t="shared" si="14"/>
        <v>100</v>
      </c>
      <c r="L27" s="27">
        <f t="shared" si="14"/>
        <v>2.962299999999998</v>
      </c>
      <c r="M27" s="27">
        <f t="shared" si="14"/>
        <v>2.437938999999993</v>
      </c>
      <c r="N27" s="27">
        <f t="shared" si="14"/>
        <v>-19.194593899999997</v>
      </c>
      <c r="O27" s="27">
        <f t="shared" si="14"/>
        <v>-6.407099999999992</v>
      </c>
    </row>
    <row r="28" ht="15" customHeight="1" hidden="1"/>
  </sheetData>
  <sheetProtection/>
  <printOptions horizontalCentered="1" verticalCentered="1"/>
  <pageMargins left="0.35433070866141736" right="0.2362204724409449" top="0.8267716535433072" bottom="0.5118110236220472" header="0.2362204724409449" footer="0.35433070866141736"/>
  <pageSetup fitToHeight="1" fitToWidth="1" horizontalDpi="600" verticalDpi="600" orientation="landscape" paperSize="9" scale="80" r:id="rId3"/>
  <headerFooter alignWithMargins="0">
    <oddHeader>&amp;C&amp;"Helvetica,Gras"&amp;14EURO FOREIGN EXCHANGE REFERENCE RATES</oddHeader>
    <oddFooter>&amp;RUNION EUROPEENNE DU TROT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Blossfeld</dc:creator>
  <cp:keywords/>
  <dc:description/>
  <cp:lastModifiedBy>Peter Stenaa</cp:lastModifiedBy>
  <cp:lastPrinted>2020-12-28T07:51:22Z</cp:lastPrinted>
  <dcterms:created xsi:type="dcterms:W3CDTF">2006-02-13T08:25:30Z</dcterms:created>
  <dcterms:modified xsi:type="dcterms:W3CDTF">2020-12-28T08:17:56Z</dcterms:modified>
  <cp:category/>
  <cp:version/>
  <cp:contentType/>
  <cp:contentStatus/>
</cp:coreProperties>
</file>